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HP\Desktop\Insolvency Prediction Models\"/>
    </mc:Choice>
  </mc:AlternateContent>
  <xr:revisionPtr revIDLastSave="0" documentId="13_ncr:1_{BB87F44B-3BA1-4A6C-B94B-5A0DE3D9BAA7}" xr6:coauthVersionLast="44" xr6:coauthVersionMax="44" xr10:uidLastSave="{00000000-0000-0000-0000-000000000000}"/>
  <bookViews>
    <workbookView xWindow="-96" yWindow="-96" windowWidth="23232" windowHeight="12552" xr2:uid="{00000000-000D-0000-FFFF-FFFF00000000}"/>
  </bookViews>
  <sheets>
    <sheet name="Overall Analysis" sheetId="5" r:id="rId1"/>
    <sheet name="1 - Altman" sheetId="1" r:id="rId2"/>
    <sheet name="2 - Springate" sheetId="3" r:id="rId3"/>
    <sheet name="3 - Fulmer" sheetId="2" r:id="rId4"/>
    <sheet name="Financial info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5" i="1"/>
  <c r="C6" i="3"/>
  <c r="C7" i="3"/>
  <c r="C8" i="3"/>
  <c r="C9" i="3"/>
  <c r="C10" i="3"/>
  <c r="C11" i="3"/>
  <c r="C5" i="3"/>
  <c r="C6" i="2"/>
  <c r="C7" i="2"/>
  <c r="C8" i="2"/>
  <c r="C9" i="2"/>
  <c r="C10" i="2"/>
  <c r="C11" i="2"/>
  <c r="C12" i="2"/>
  <c r="C13" i="2"/>
  <c r="C14" i="2"/>
  <c r="C15" i="2"/>
  <c r="C16" i="2"/>
  <c r="C17" i="2"/>
  <c r="C5" i="2"/>
  <c r="D16" i="2" l="1"/>
  <c r="D15" i="2"/>
  <c r="H13" i="2" s="1"/>
  <c r="D14" i="2"/>
  <c r="D13" i="2"/>
  <c r="D11" i="2"/>
  <c r="D10" i="2"/>
  <c r="D9" i="2"/>
  <c r="D8" i="2"/>
  <c r="D7" i="2"/>
  <c r="D6" i="2"/>
  <c r="D14" i="4"/>
  <c r="D17" i="2" s="1"/>
  <c r="D15" i="4"/>
  <c r="D12" i="2" s="1"/>
  <c r="J16" i="2"/>
  <c r="D11" i="3"/>
  <c r="D10" i="3"/>
  <c r="D9" i="3"/>
  <c r="D8" i="3"/>
  <c r="D7" i="3"/>
  <c r="D6" i="3"/>
  <c r="D13" i="1"/>
  <c r="D12" i="1"/>
  <c r="D11" i="1"/>
  <c r="D10" i="1"/>
  <c r="D9" i="1"/>
  <c r="D8" i="1"/>
  <c r="D7" i="1"/>
  <c r="D6" i="1"/>
  <c r="D3" i="4"/>
  <c r="H6" i="1" l="1"/>
  <c r="J6" i="1" s="1"/>
  <c r="H15" i="2"/>
  <c r="J15" i="2" s="1"/>
  <c r="J13" i="2"/>
  <c r="H8" i="3"/>
  <c r="J8" i="3" s="1"/>
  <c r="H7" i="2"/>
  <c r="J7" i="2" s="1"/>
  <c r="H8" i="2"/>
  <c r="J8" i="2" s="1"/>
  <c r="H12" i="2"/>
  <c r="J12" i="2" s="1"/>
  <c r="H9" i="2"/>
  <c r="J9" i="2" s="1"/>
  <c r="H11" i="2"/>
  <c r="J11" i="2" s="1"/>
  <c r="D5" i="2"/>
  <c r="H14" i="2" s="1"/>
  <c r="J14" i="2" s="1"/>
  <c r="H10" i="2"/>
  <c r="J10" i="2" s="1"/>
  <c r="H7" i="3"/>
  <c r="J7" i="3" s="1"/>
  <c r="H9" i="1"/>
  <c r="J9" i="1" s="1"/>
  <c r="H6" i="3"/>
  <c r="J6" i="3" s="1"/>
  <c r="H8" i="1"/>
  <c r="J8" i="1" s="1"/>
  <c r="D5" i="3"/>
  <c r="H5" i="3" s="1"/>
  <c r="J5" i="3" s="1"/>
  <c r="H7" i="1"/>
  <c r="J7" i="1" s="1"/>
  <c r="D5" i="1"/>
  <c r="H5" i="1" s="1"/>
  <c r="J5" i="1" s="1"/>
  <c r="J17" i="2" l="1"/>
  <c r="D5" i="5" s="1"/>
  <c r="E5" i="5" s="1"/>
  <c r="J9" i="3"/>
  <c r="D4" i="5" s="1"/>
  <c r="E4" i="5" s="1"/>
  <c r="J10" i="1"/>
  <c r="D3" i="5" s="1"/>
  <c r="E3" i="5" s="1"/>
</calcChain>
</file>

<file path=xl/sharedStrings.xml><?xml version="1.0" encoding="utf-8"?>
<sst xmlns="http://schemas.openxmlformats.org/spreadsheetml/2006/main" count="136" uniqueCount="88">
  <si>
    <t>A</t>
  </si>
  <si>
    <t>B</t>
  </si>
  <si>
    <t>C</t>
  </si>
  <si>
    <t>D</t>
  </si>
  <si>
    <t>E</t>
  </si>
  <si>
    <t>A = Working Capital/Total Assets</t>
  </si>
  <si>
    <t>B = Retained Earnings/Total Assets</t>
  </si>
  <si>
    <t>C = Earnings before Interest and Taxes/Total Assets</t>
  </si>
  <si>
    <t>D = Market Value of Equity/Book Value of Total Debt</t>
  </si>
  <si>
    <t>E = Sales/Total Assets</t>
  </si>
  <si>
    <t>Working Capital</t>
  </si>
  <si>
    <t>Total Assets</t>
  </si>
  <si>
    <t>Retained Earnings</t>
  </si>
  <si>
    <t>EBIT</t>
  </si>
  <si>
    <t>Market Value of Equity</t>
  </si>
  <si>
    <t>Sales</t>
  </si>
  <si>
    <t>Current assets</t>
  </si>
  <si>
    <t>Current liabilities</t>
  </si>
  <si>
    <t>ALTMAN'S Z-SCORE</t>
  </si>
  <si>
    <t>Z = 1.2A + 1.4B + 3.3C + 0.6D + 0.999E</t>
  </si>
  <si>
    <t>Z = 1.03A + 3.07B + 0.66C + 0.4D</t>
  </si>
  <si>
    <t>B = Net Profit before Interest and Taxes/Total Assets</t>
  </si>
  <si>
    <t>C = Net Profit before Taxes/Current Liabilities</t>
  </si>
  <si>
    <t>D = Sales/Total Assets</t>
  </si>
  <si>
    <t>EBT</t>
  </si>
  <si>
    <t>H = 5.528 (V1) + 0.212 (V2) + 0.073 (V3) + 1.270 (V4) - 0.120 (V5) + 2.335 (V6) + 0.575 (V7) + 1.083 (V8) + 0.894 (V9) - 6.075</t>
  </si>
  <si>
    <t>V1 = Retained Earning/Total Assets</t>
  </si>
  <si>
    <t>V2 = Sales/Total Assets</t>
  </si>
  <si>
    <t>V3 = EBT/Equity</t>
  </si>
  <si>
    <t>V4 = Cash Flow/Total Debt</t>
  </si>
  <si>
    <t>V5 = Debt/Total Assets</t>
  </si>
  <si>
    <t>V6 = Current Liabilities/Total Assets</t>
  </si>
  <si>
    <t>V8 = Working Capital/Total Debt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</si>
  <si>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</si>
  <si>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</si>
  <si>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</si>
  <si>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</si>
  <si>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</si>
  <si>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</si>
  <si>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</si>
  <si>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</si>
  <si>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</si>
  <si>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Total Equity</t>
  </si>
  <si>
    <t>Cash Flow</t>
  </si>
  <si>
    <t>V7 = Log (Tangible Total Assets)</t>
  </si>
  <si>
    <t>V9 = Log (EBIT/Interest)</t>
  </si>
  <si>
    <t>Interests Payable</t>
  </si>
  <si>
    <t>Total Liabilities</t>
  </si>
  <si>
    <t>Tangible Assets</t>
  </si>
  <si>
    <t>Altman's Z-score</t>
  </si>
  <si>
    <t>Model</t>
  </si>
  <si>
    <t>Springate</t>
  </si>
  <si>
    <t>Fulmer</t>
  </si>
  <si>
    <t>Z - score</t>
  </si>
  <si>
    <t>H - score</t>
  </si>
  <si>
    <t>FULMER'S H-SCORE</t>
  </si>
  <si>
    <t>SPRINGATE'S Z-SCORE</t>
  </si>
  <si>
    <t>if H &lt; 0; then the firm is classified as "failed"</t>
  </si>
  <si>
    <t>if Z &lt; 0.862; then the firm is classified as "failed"</t>
  </si>
  <si>
    <t>If Z &lt; 2.675; then the firm is classified as "failed"</t>
  </si>
  <si>
    <t>S1</t>
  </si>
  <si>
    <t>S2</t>
  </si>
  <si>
    <t>S3</t>
  </si>
  <si>
    <t>S4</t>
  </si>
  <si>
    <t>Faktor</t>
  </si>
  <si>
    <t>Əmsal</t>
  </si>
  <si>
    <t>Nəticə</t>
  </si>
  <si>
    <t>Nisbət</t>
  </si>
  <si>
    <t>ENG</t>
  </si>
  <si>
    <t>AZE</t>
  </si>
  <si>
    <t>Dəyər</t>
  </si>
  <si>
    <t>Cəmi Aktivlər</t>
  </si>
  <si>
    <t>Bölüşdürülməmiş Mənfəət</t>
  </si>
  <si>
    <t>Cəmi Öhdəliklər</t>
  </si>
  <si>
    <t>Satışlar</t>
  </si>
  <si>
    <t>Maddi Aktivlər</t>
  </si>
  <si>
    <t>Faiz Borcları</t>
  </si>
  <si>
    <t>Cəmi Kapital</t>
  </si>
  <si>
    <t>Pul Axınları</t>
  </si>
  <si>
    <t>Qısamüddətli Aktivlər</t>
  </si>
  <si>
    <t>Qısamüddətli Öhdəliklər</t>
  </si>
  <si>
    <t>Mənfəət Vergisi Və Faizlərdən Əvvəl Mənfəət</t>
  </si>
  <si>
    <t>Mənfəət Vergisindən Əvvəl Mənfəət</t>
  </si>
  <si>
    <t>Kapitalın Bazar Dəyəri</t>
  </si>
  <si>
    <t>Dövriyyə Kapitalı</t>
  </si>
  <si>
    <t>Benchmark</t>
  </si>
  <si>
    <t>Real Nəticə</t>
  </si>
  <si>
    <t>Verdikt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</si>
</sst>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m_a_n_._-;\-* #,##0.00\ _m_a_n_._-;_-* &quot;-&quot;??\ _m_a_n_._-;_-@_-"/>
    <numFmt numFmtId="165" formatCode="_-* #,##0\ _m_a_n_._-;\-* #,##0\ _m_a_n_._-;_-* &quot;-&quot;??\ _m_a_n_._-;_-@_-"/>
    <numFmt numFmtId="166" formatCode="0.000"/>
    <numFmt numFmtId="167" formatCode="_-* #,##0.0000\ _m_a_n_._-;\-* #,##0.0000\ _m_a_n_._-;_-* &quot;-&quot;??\ _m_a_n_._-;_-@_-"/>
    <numFmt numFmtId="168" formatCode="#,##0.000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rgb="FF323334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sz val="8"/>
      <name val="Calibri"/>
      <family val="2"/>
      <charset val="186"/>
      <scheme val="minor"/>
    </font>
    <font>
      <sz val="10"/>
      <color theme="1"/>
      <name val="Segoe UI"/>
      <family val="2"/>
    </font>
    <font>
      <sz val="10"/>
      <color rgb="FF323334"/>
      <name val="Segoe UI"/>
      <family val="2"/>
    </font>
    <font>
      <b/>
      <sz val="10"/>
      <color theme="1"/>
      <name val="Segoe UI"/>
      <family val="2"/>
    </font>
    <font>
      <sz val="10.5"/>
      <color rgb="FF323334"/>
      <name val="Segoe UI"/>
      <family val="2"/>
    </font>
    <font>
      <b/>
      <sz val="10"/>
      <color theme="0"/>
      <name val="Segoe UI Semilight"/>
      <family val="2"/>
    </font>
    <font>
      <sz val="10"/>
      <color theme="1"/>
      <name val="Segoe UI Semilight"/>
      <family val="2"/>
    </font>
    <font>
      <sz val="10"/>
      <color rgb="FF323334"/>
      <name val="Segoe UI Semilight"/>
      <family val="2"/>
    </font>
    <font>
      <b/>
      <sz val="10"/>
      <color theme="1"/>
      <name val="Segoe UI Semilight"/>
      <family val="2"/>
    </font>
    <font>
      <i/>
      <sz val="10"/>
      <color theme="1"/>
      <name val="Segoe UI Semilight"/>
      <family val="2"/>
    </font>
    <font>
      <b/>
      <sz val="10"/>
      <color rgb="FF323334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65" fontId="2" fillId="0" borderId="0" xfId="1" applyNumberFormat="1" applyFont="1"/>
    <xf numFmtId="0" fontId="3" fillId="0" borderId="0" xfId="0" applyFont="1"/>
    <xf numFmtId="0" fontId="4" fillId="2" borderId="0" xfId="0" applyFont="1" applyFill="1"/>
    <xf numFmtId="0" fontId="6" fillId="0" borderId="0" xfId="0" applyFont="1"/>
    <xf numFmtId="0" fontId="7" fillId="0" borderId="0" xfId="0" applyFont="1"/>
    <xf numFmtId="0" fontId="6" fillId="0" borderId="1" xfId="0" applyFont="1" applyBorder="1"/>
    <xf numFmtId="0" fontId="8" fillId="0" borderId="0" xfId="0" applyFont="1"/>
    <xf numFmtId="164" fontId="6" fillId="0" borderId="1" xfId="1" applyFont="1" applyBorder="1"/>
    <xf numFmtId="0" fontId="8" fillId="0" borderId="0" xfId="0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9" fillId="0" borderId="0" xfId="0" applyFont="1"/>
    <xf numFmtId="0" fontId="10" fillId="2" borderId="0" xfId="0" applyFont="1" applyFill="1"/>
    <xf numFmtId="165" fontId="11" fillId="0" borderId="0" xfId="1" applyNumberFormat="1" applyFont="1"/>
    <xf numFmtId="0" fontId="11" fillId="0" borderId="0" xfId="0" applyFont="1"/>
    <xf numFmtId="0" fontId="12" fillId="0" borderId="0" xfId="0" applyFont="1"/>
    <xf numFmtId="0" fontId="10" fillId="5" borderId="2" xfId="0" applyFont="1" applyFill="1" applyBorder="1"/>
    <xf numFmtId="165" fontId="10" fillId="5" borderId="2" xfId="1" applyNumberFormat="1" applyFont="1" applyFill="1" applyBorder="1"/>
    <xf numFmtId="0" fontId="11" fillId="0" borderId="1" xfId="0" applyFont="1" applyBorder="1"/>
    <xf numFmtId="165" fontId="11" fillId="6" borderId="1" xfId="1" applyNumberFormat="1" applyFont="1" applyFill="1" applyBorder="1"/>
    <xf numFmtId="0" fontId="13" fillId="0" borderId="0" xfId="0" applyFont="1"/>
    <xf numFmtId="0" fontId="14" fillId="0" borderId="1" xfId="0" applyFont="1" applyBorder="1" applyAlignment="1">
      <alignment horizontal="left" indent="2"/>
    </xf>
    <xf numFmtId="0" fontId="13" fillId="0" borderId="0" xfId="0" applyFont="1" applyAlignment="1">
      <alignment horizontal="center"/>
    </xf>
    <xf numFmtId="0" fontId="10" fillId="3" borderId="2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center"/>
    </xf>
    <xf numFmtId="0" fontId="11" fillId="0" borderId="2" xfId="0" applyFont="1" applyBorder="1"/>
    <xf numFmtId="165" fontId="11" fillId="4" borderId="2" xfId="1" applyNumberFormat="1" applyFont="1" applyFill="1" applyBorder="1"/>
    <xf numFmtId="0" fontId="14" fillId="0" borderId="2" xfId="0" applyFont="1" applyBorder="1" applyAlignment="1">
      <alignment horizontal="left" indent="2"/>
    </xf>
    <xf numFmtId="165" fontId="11" fillId="0" borderId="2" xfId="1" applyNumberFormat="1" applyFont="1" applyBorder="1"/>
    <xf numFmtId="0" fontId="15" fillId="0" borderId="0" xfId="0" applyFont="1"/>
    <xf numFmtId="0" fontId="8" fillId="0" borderId="0" xfId="0" applyFont="1" applyAlignment="1">
      <alignment horizontal="left"/>
    </xf>
    <xf numFmtId="0" fontId="11" fillId="0" borderId="2" xfId="0" applyFont="1" applyFill="1" applyBorder="1"/>
    <xf numFmtId="0" fontId="14" fillId="0" borderId="2" xfId="0" applyFont="1" applyFill="1" applyBorder="1" applyAlignment="1">
      <alignment horizontal="left" indent="2"/>
    </xf>
    <xf numFmtId="165" fontId="11" fillId="6" borderId="2" xfId="1" applyNumberFormat="1" applyFont="1" applyFill="1" applyBorder="1"/>
    <xf numFmtId="168" fontId="6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left" wrapText="1"/>
    </xf>
    <xf numFmtId="0" fontId="10" fillId="3" borderId="2" xfId="0" applyFont="1" applyFill="1" applyBorder="1"/>
    <xf numFmtId="167" fontId="11" fillId="0" borderId="2" xfId="1" applyNumberFormat="1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6">
    <dxf>
      <font>
        <b/>
        <i val="0"/>
        <color theme="0"/>
      </font>
      <fill>
        <patternFill>
          <fgColor theme="0"/>
          <bgColor theme="9"/>
        </patternFill>
      </fill>
    </dxf>
    <dxf>
      <font>
        <b/>
        <i val="0"/>
        <color theme="0"/>
      </font>
      <fill>
        <patternFill>
          <bgColor rgb="FFEC2D2D"/>
        </patternFill>
      </fill>
    </dxf>
    <dxf>
      <font>
        <b/>
        <i val="0"/>
        <color theme="0"/>
      </font>
      <fill>
        <patternFill>
          <fgColor theme="0"/>
          <bgColor rgb="FF009900"/>
        </patternFill>
      </fill>
    </dxf>
    <dxf>
      <font>
        <b/>
        <i val="0"/>
        <color theme="0"/>
      </font>
      <fill>
        <patternFill>
          <bgColor rgb="FFEC2D2D"/>
        </patternFill>
      </fill>
    </dxf>
    <dxf>
      <font>
        <b/>
        <i val="0"/>
        <color theme="0"/>
      </font>
      <fill>
        <patternFill>
          <fgColor theme="0"/>
          <bgColor rgb="FF0099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EC2D2D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5"/>
  <sheetViews>
    <sheetView showGridLines="0" tabSelected="1" zoomScale="115" zoomScaleNormal="115" workbookViewId="0">
      <selection activeCell="F15" sqref="F15"/>
    </sheetView>
  </sheetViews>
  <sheetFormatPr defaultColWidth="9.15625" defaultRowHeight="14.7" x14ac:dyDescent="0.65"/>
  <cols>
    <col min="1" max="1" width="5.83984375" style="15" customWidth="1"/>
    <col min="2" max="2" width="16.734375" style="15" customWidth="1"/>
    <col min="3" max="3" width="12.5234375" style="15" customWidth="1"/>
    <col min="4" max="4" width="12.05078125" style="15" customWidth="1"/>
    <col min="5" max="5" width="22.41796875" style="40" customWidth="1"/>
    <col min="6" max="16384" width="9.15625" style="15"/>
  </cols>
  <sheetData>
    <row r="2" spans="2:8" x14ac:dyDescent="0.65">
      <c r="B2" s="37" t="s">
        <v>50</v>
      </c>
      <c r="C2" s="25" t="s">
        <v>85</v>
      </c>
      <c r="D2" s="25" t="s">
        <v>86</v>
      </c>
      <c r="E2" s="24" t="s">
        <v>87</v>
      </c>
      <c r="F2" s="23"/>
      <c r="G2" s="23"/>
      <c r="H2" s="21"/>
    </row>
    <row r="3" spans="2:8" x14ac:dyDescent="0.65">
      <c r="B3" s="26" t="s">
        <v>49</v>
      </c>
      <c r="C3" s="38">
        <v>2.6749999999999998</v>
      </c>
      <c r="D3" s="38">
        <f>'1 - Altman'!J10</f>
        <v>2.4968845731775726</v>
      </c>
      <c r="E3" s="39" t="str">
        <f>IF(D3&lt;C3,"Risk of insolvency","Low risk")</f>
        <v>Risk of insolvency</v>
      </c>
    </row>
    <row r="4" spans="2:8" x14ac:dyDescent="0.65">
      <c r="B4" s="26" t="s">
        <v>51</v>
      </c>
      <c r="C4" s="38">
        <v>0.86199999999999999</v>
      </c>
      <c r="D4" s="38">
        <f>'2 - Springate'!J9</f>
        <v>1.785068506472173</v>
      </c>
      <c r="E4" s="39" t="str">
        <f t="shared" ref="E4:E5" si="0">IF(D4&lt;C4,"Risk of insolvency","Low risk")</f>
        <v>Low risk</v>
      </c>
    </row>
    <row r="5" spans="2:8" x14ac:dyDescent="0.65">
      <c r="B5" s="26" t="s">
        <v>52</v>
      </c>
      <c r="C5" s="38">
        <v>0</v>
      </c>
      <c r="D5" s="38">
        <f>'3 - Fulmer'!J17</f>
        <v>5.9176131065454092</v>
      </c>
      <c r="E5" s="39" t="str">
        <f t="shared" si="0"/>
        <v>Low risk</v>
      </c>
    </row>
  </sheetData>
  <conditionalFormatting sqref="E3:E5">
    <cfRule type="containsText" dxfId="1" priority="1" operator="containsText" text="Risk of insolvency">
      <formula>NOT(ISERROR(SEARCH("Risk of insolvency",E3)))</formula>
    </cfRule>
    <cfRule type="containsText" dxfId="0" priority="2" operator="containsText" text="Low risk">
      <formula>NOT(ISERROR(SEARCH("Low risk",E3)))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J19"/>
  <sheetViews>
    <sheetView showGridLines="0" workbookViewId="0">
      <selection activeCell="B2" sqref="B2"/>
    </sheetView>
  </sheetViews>
  <sheetFormatPr defaultColWidth="9.15625" defaultRowHeight="14.7" x14ac:dyDescent="0.65"/>
  <cols>
    <col min="1" max="1" width="9.15625" style="15"/>
    <col min="2" max="2" width="23.68359375" style="15" customWidth="1"/>
    <col min="3" max="3" width="33.89453125" style="15" bestFit="1" customWidth="1"/>
    <col min="4" max="4" width="16.41796875" style="14" bestFit="1" customWidth="1"/>
    <col min="5" max="7" width="9.15625" style="15"/>
    <col min="8" max="8" width="9.83984375" style="15" bestFit="1" customWidth="1"/>
    <col min="9" max="9" width="10.15625" style="15" customWidth="1"/>
    <col min="10" max="10" width="11.41796875" style="15" customWidth="1"/>
    <col min="11" max="16384" width="9.15625" style="15"/>
  </cols>
  <sheetData>
    <row r="2" spans="2:10" x14ac:dyDescent="0.65">
      <c r="B2" s="13" t="s">
        <v>18</v>
      </c>
      <c r="C2" s="13"/>
      <c r="G2" s="30" t="s">
        <v>19</v>
      </c>
    </row>
    <row r="4" spans="2:10" x14ac:dyDescent="0.65">
      <c r="B4" s="17" t="s">
        <v>68</v>
      </c>
      <c r="C4" s="17" t="s">
        <v>69</v>
      </c>
      <c r="D4" s="18" t="s">
        <v>70</v>
      </c>
      <c r="G4" s="31" t="s">
        <v>64</v>
      </c>
      <c r="H4" s="10" t="s">
        <v>67</v>
      </c>
      <c r="I4" s="10" t="s">
        <v>65</v>
      </c>
      <c r="J4" s="10" t="s">
        <v>66</v>
      </c>
    </row>
    <row r="5" spans="2:10" x14ac:dyDescent="0.65">
      <c r="B5" s="19" t="s">
        <v>10</v>
      </c>
      <c r="C5" s="19" t="str">
        <f>VLOOKUP(B5,'Financial info'!B:C,2,FALSE)</f>
        <v>Dövriyyə Kapitalı</v>
      </c>
      <c r="D5" s="20">
        <f>D6-D7</f>
        <v>-55929</v>
      </c>
      <c r="G5" s="7" t="s">
        <v>0</v>
      </c>
      <c r="H5" s="9">
        <f>IF((OR(D5,D8)=0),0,D5/D8)</f>
        <v>-9.80439934928337E-2</v>
      </c>
      <c r="I5" s="7">
        <v>1.2</v>
      </c>
      <c r="J5" s="9">
        <f>H5*I5</f>
        <v>-0.11765279219140043</v>
      </c>
    </row>
    <row r="6" spans="2:10" x14ac:dyDescent="0.65">
      <c r="B6" s="22" t="s">
        <v>16</v>
      </c>
      <c r="C6" s="22" t="str">
        <f>VLOOKUP(B6,'Financial info'!B:C,2,FALSE)</f>
        <v>Qısamüddətli Aktivlər</v>
      </c>
      <c r="D6" s="20">
        <f>'Financial info'!D4</f>
        <v>94177</v>
      </c>
      <c r="G6" s="7" t="s">
        <v>1</v>
      </c>
      <c r="H6" s="9">
        <f>D9/D8</f>
        <v>0.63659965500799376</v>
      </c>
      <c r="I6" s="7">
        <v>1.4</v>
      </c>
      <c r="J6" s="9">
        <f t="shared" ref="J6:J9" si="0">H6*I6</f>
        <v>0.8912395170111912</v>
      </c>
    </row>
    <row r="7" spans="2:10" x14ac:dyDescent="0.65">
      <c r="B7" s="22" t="s">
        <v>17</v>
      </c>
      <c r="C7" s="22" t="str">
        <f>VLOOKUP(B7,'Financial info'!B:C,2,FALSE)</f>
        <v>Qısamüddətli Öhdəliklər</v>
      </c>
      <c r="D7" s="20">
        <f>'Financial info'!D5</f>
        <v>150106</v>
      </c>
      <c r="G7" s="7" t="s">
        <v>2</v>
      </c>
      <c r="H7" s="9">
        <f>D10/D8</f>
        <v>0.28096864218999806</v>
      </c>
      <c r="I7" s="7">
        <v>3.3</v>
      </c>
      <c r="J7" s="9">
        <f t="shared" si="0"/>
        <v>0.92719651922699353</v>
      </c>
    </row>
    <row r="8" spans="2:10" x14ac:dyDescent="0.65">
      <c r="B8" s="19" t="s">
        <v>11</v>
      </c>
      <c r="C8" s="19" t="str">
        <f>VLOOKUP(B8,'Financial info'!B:C,2,FALSE)</f>
        <v>Cəmi Aktivlər</v>
      </c>
      <c r="D8" s="20">
        <f>'Financial info'!D6</f>
        <v>570448</v>
      </c>
      <c r="G8" s="7" t="s">
        <v>3</v>
      </c>
      <c r="H8" s="9">
        <f>D11/D12</f>
        <v>0</v>
      </c>
      <c r="I8" s="7">
        <v>0.6</v>
      </c>
      <c r="J8" s="9">
        <f t="shared" si="0"/>
        <v>0</v>
      </c>
    </row>
    <row r="9" spans="2:10" x14ac:dyDescent="0.65">
      <c r="B9" s="19" t="s">
        <v>12</v>
      </c>
      <c r="C9" s="19" t="str">
        <f>VLOOKUP(B9,'Financial info'!B:C,2,FALSE)</f>
        <v>Bölüşdürülməmiş Mənfəət</v>
      </c>
      <c r="D9" s="20">
        <f>'Financial info'!D7</f>
        <v>363147</v>
      </c>
      <c r="G9" s="7" t="s">
        <v>4</v>
      </c>
      <c r="H9" s="9">
        <f>D13/D8</f>
        <v>0.79689822735814653</v>
      </c>
      <c r="I9" s="7">
        <v>0.999</v>
      </c>
      <c r="J9" s="9">
        <f t="shared" si="0"/>
        <v>0.79610132913078835</v>
      </c>
    </row>
    <row r="10" spans="2:10" x14ac:dyDescent="0.65">
      <c r="B10" s="19" t="s">
        <v>13</v>
      </c>
      <c r="C10" s="19" t="str">
        <f>VLOOKUP(B10,'Financial info'!B:C,2,FALSE)</f>
        <v>Mənfəət Vergisi Və Faizlərdən Əvvəl Mənfəət</v>
      </c>
      <c r="D10" s="20">
        <f>'Financial info'!D8</f>
        <v>160278</v>
      </c>
      <c r="G10" s="5"/>
      <c r="H10" s="5"/>
      <c r="I10" s="10" t="s">
        <v>53</v>
      </c>
      <c r="J10" s="11">
        <f>SUM(J5:J9)</f>
        <v>2.4968845731775726</v>
      </c>
    </row>
    <row r="11" spans="2:10" x14ac:dyDescent="0.65">
      <c r="B11" s="19" t="s">
        <v>14</v>
      </c>
      <c r="C11" s="19" t="str">
        <f>VLOOKUP(B11,'Financial info'!B:C,2,FALSE)</f>
        <v>Kapitalın Bazar Dəyəri</v>
      </c>
      <c r="D11" s="20">
        <f>'Financial info'!D10</f>
        <v>0</v>
      </c>
      <c r="G11" s="5"/>
      <c r="H11" s="5"/>
      <c r="I11" s="5"/>
      <c r="J11" s="5"/>
    </row>
    <row r="12" spans="2:10" ht="15.3" x14ac:dyDescent="0.65">
      <c r="B12" s="19" t="s">
        <v>47</v>
      </c>
      <c r="C12" s="19" t="str">
        <f>VLOOKUP(B12,'Financial info'!B:C,2,FALSE)</f>
        <v>Cəmi Öhdəliklər</v>
      </c>
      <c r="D12" s="20">
        <f>'Financial info'!D11</f>
        <v>165221</v>
      </c>
      <c r="G12" s="12"/>
      <c r="H12" s="5"/>
      <c r="I12" s="5"/>
      <c r="J12" s="5"/>
    </row>
    <row r="13" spans="2:10" x14ac:dyDescent="0.65">
      <c r="B13" s="19" t="s">
        <v>15</v>
      </c>
      <c r="C13" s="19" t="str">
        <f>VLOOKUP(B13,'Financial info'!B:C,2,FALSE)</f>
        <v>Satışlar</v>
      </c>
      <c r="D13" s="20">
        <f>'Financial info'!D12</f>
        <v>454589</v>
      </c>
      <c r="G13" s="6" t="s">
        <v>5</v>
      </c>
      <c r="H13" s="5"/>
      <c r="I13" s="5"/>
      <c r="J13" s="5"/>
    </row>
    <row r="14" spans="2:10" x14ac:dyDescent="0.65">
      <c r="G14" s="6" t="s">
        <v>6</v>
      </c>
      <c r="H14" s="5"/>
      <c r="I14" s="5"/>
      <c r="J14" s="5"/>
    </row>
    <row r="15" spans="2:10" x14ac:dyDescent="0.65">
      <c r="G15" s="6" t="s">
        <v>7</v>
      </c>
      <c r="H15" s="5"/>
      <c r="I15" s="5"/>
      <c r="J15" s="5"/>
    </row>
    <row r="16" spans="2:10" x14ac:dyDescent="0.65">
      <c r="G16" s="6" t="s">
        <v>8</v>
      </c>
      <c r="H16" s="5"/>
      <c r="I16" s="5"/>
      <c r="J16" s="5"/>
    </row>
    <row r="17" spans="7:10" x14ac:dyDescent="0.65">
      <c r="G17" s="6" t="s">
        <v>9</v>
      </c>
      <c r="H17" s="5"/>
      <c r="I17" s="5"/>
      <c r="J17" s="5"/>
    </row>
    <row r="19" spans="7:10" x14ac:dyDescent="0.65">
      <c r="G19" s="16" t="s">
        <v>59</v>
      </c>
    </row>
  </sheetData>
  <phoneticPr fontId="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20"/>
  <sheetViews>
    <sheetView showGridLines="0" workbookViewId="0">
      <selection activeCell="B2" sqref="B2"/>
    </sheetView>
  </sheetViews>
  <sheetFormatPr defaultColWidth="9.15625" defaultRowHeight="12.9" x14ac:dyDescent="0.5"/>
  <cols>
    <col min="1" max="1" width="9.15625" style="1"/>
    <col min="2" max="2" width="23.68359375" style="1" customWidth="1"/>
    <col min="3" max="3" width="34.3671875" style="1" bestFit="1" customWidth="1"/>
    <col min="4" max="4" width="16.41796875" style="2" bestFit="1" customWidth="1"/>
    <col min="5" max="7" width="9.15625" style="1"/>
    <col min="8" max="8" width="9.83984375" style="1" bestFit="1" customWidth="1"/>
    <col min="9" max="9" width="10.15625" style="1" customWidth="1"/>
    <col min="10" max="10" width="11.41796875" style="1" customWidth="1"/>
    <col min="11" max="16384" width="9.15625" style="1"/>
  </cols>
  <sheetData>
    <row r="2" spans="2:10" ht="14.7" x14ac:dyDescent="0.65">
      <c r="B2" s="13" t="s">
        <v>56</v>
      </c>
      <c r="C2" s="4"/>
      <c r="G2" s="30" t="s">
        <v>20</v>
      </c>
      <c r="H2" s="5"/>
      <c r="I2" s="5"/>
      <c r="J2" s="5"/>
    </row>
    <row r="3" spans="2:10" ht="14.7" x14ac:dyDescent="0.65">
      <c r="G3" s="5"/>
      <c r="H3" s="5"/>
      <c r="I3" s="5"/>
      <c r="J3" s="5"/>
    </row>
    <row r="4" spans="2:10" ht="14.7" x14ac:dyDescent="0.65">
      <c r="B4" s="17" t="s">
        <v>68</v>
      </c>
      <c r="C4" s="17" t="s">
        <v>69</v>
      </c>
      <c r="D4" s="18" t="s">
        <v>70</v>
      </c>
      <c r="G4" s="8" t="s">
        <v>64</v>
      </c>
      <c r="H4" s="10" t="s">
        <v>67</v>
      </c>
      <c r="I4" s="10" t="s">
        <v>65</v>
      </c>
      <c r="J4" s="10" t="s">
        <v>66</v>
      </c>
    </row>
    <row r="5" spans="2:10" ht="14.7" x14ac:dyDescent="0.65">
      <c r="B5" s="19" t="s">
        <v>10</v>
      </c>
      <c r="C5" s="19" t="str">
        <f>VLOOKUP(B5,'Financial info'!B:C,2,FALSE)</f>
        <v>Dövriyyə Kapitalı</v>
      </c>
      <c r="D5" s="20">
        <f>D6-D7</f>
        <v>-55929</v>
      </c>
      <c r="G5" s="7" t="s">
        <v>60</v>
      </c>
      <c r="H5" s="9">
        <f>D5/D8</f>
        <v>-9.80439934928337E-2</v>
      </c>
      <c r="I5" s="7">
        <v>1.03</v>
      </c>
      <c r="J5" s="9">
        <f>H5*I5</f>
        <v>-0.10098531329761871</v>
      </c>
    </row>
    <row r="6" spans="2:10" ht="14.7" x14ac:dyDescent="0.65">
      <c r="B6" s="22" t="s">
        <v>16</v>
      </c>
      <c r="C6" s="22" t="str">
        <f>VLOOKUP(B6,'Financial info'!B:C,2,FALSE)</f>
        <v>Qısamüddətli Aktivlər</v>
      </c>
      <c r="D6" s="20">
        <f>'Financial info'!D4</f>
        <v>94177</v>
      </c>
      <c r="G6" s="7" t="s">
        <v>61</v>
      </c>
      <c r="H6" s="9">
        <f>D9/D8</f>
        <v>0.28096864218999806</v>
      </c>
      <c r="I6" s="7">
        <v>3.07</v>
      </c>
      <c r="J6" s="9">
        <f t="shared" ref="J6:J8" si="0">H6*I6</f>
        <v>0.86257373152329397</v>
      </c>
    </row>
    <row r="7" spans="2:10" ht="14.7" x14ac:dyDescent="0.65">
      <c r="B7" s="22" t="s">
        <v>17</v>
      </c>
      <c r="C7" s="22" t="str">
        <f>VLOOKUP(B7,'Financial info'!B:C,2,FALSE)</f>
        <v>Qısamüddətli Öhdəliklər</v>
      </c>
      <c r="D7" s="20">
        <f>'Financial info'!D5</f>
        <v>150106</v>
      </c>
      <c r="G7" s="7" t="s">
        <v>62</v>
      </c>
      <c r="H7" s="9">
        <f>D10/D7</f>
        <v>1.0677587837927864</v>
      </c>
      <c r="I7" s="7">
        <v>0.66</v>
      </c>
      <c r="J7" s="9">
        <f t="shared" si="0"/>
        <v>0.70472079730323911</v>
      </c>
    </row>
    <row r="8" spans="2:10" ht="14.7" x14ac:dyDescent="0.65">
      <c r="B8" s="19" t="s">
        <v>11</v>
      </c>
      <c r="C8" s="19" t="str">
        <f>VLOOKUP(B8,'Financial info'!B:C,2,FALSE)</f>
        <v>Cəmi Aktivlər</v>
      </c>
      <c r="D8" s="20">
        <f>'Financial info'!D6</f>
        <v>570448</v>
      </c>
      <c r="G8" s="7" t="s">
        <v>63</v>
      </c>
      <c r="H8" s="9">
        <f>D11/D8</f>
        <v>0.79689822735814653</v>
      </c>
      <c r="I8" s="7">
        <v>0.4</v>
      </c>
      <c r="J8" s="9">
        <f t="shared" si="0"/>
        <v>0.31875929094325861</v>
      </c>
    </row>
    <row r="9" spans="2:10" ht="14.7" x14ac:dyDescent="0.65">
      <c r="B9" s="19" t="s">
        <v>13</v>
      </c>
      <c r="C9" s="19" t="str">
        <f>VLOOKUP(B9,'Financial info'!B:C,2,FALSE)</f>
        <v>Mənfəət Vergisi Və Faizlərdən Əvvəl Mənfəət</v>
      </c>
      <c r="D9" s="20">
        <f>'Financial info'!D8</f>
        <v>160278</v>
      </c>
      <c r="G9" s="5"/>
      <c r="H9" s="5"/>
      <c r="I9" s="10" t="s">
        <v>53</v>
      </c>
      <c r="J9" s="11">
        <f>SUM(J5:J8)</f>
        <v>1.785068506472173</v>
      </c>
    </row>
    <row r="10" spans="2:10" ht="14.7" x14ac:dyDescent="0.65">
      <c r="B10" s="19" t="s">
        <v>24</v>
      </c>
      <c r="C10" s="19" t="str">
        <f>VLOOKUP(B10,'Financial info'!B:C,2,FALSE)</f>
        <v>Mənfəət Vergisindən Əvvəl Mənfəət</v>
      </c>
      <c r="D10" s="20">
        <f>'Financial info'!D9</f>
        <v>160277</v>
      </c>
      <c r="G10" s="5"/>
      <c r="H10" s="5"/>
    </row>
    <row r="11" spans="2:10" ht="14.7" x14ac:dyDescent="0.65">
      <c r="B11" s="19" t="s">
        <v>15</v>
      </c>
      <c r="C11" s="19" t="str">
        <f>VLOOKUP(B11,'Financial info'!B:C,2,FALSE)</f>
        <v>Satışlar</v>
      </c>
      <c r="D11" s="20">
        <f>'Financial info'!D12</f>
        <v>454589</v>
      </c>
      <c r="G11" s="6" t="s">
        <v>5</v>
      </c>
      <c r="H11" s="5"/>
      <c r="I11" s="5"/>
      <c r="J11" s="5"/>
    </row>
    <row r="12" spans="2:10" ht="14.7" x14ac:dyDescent="0.65">
      <c r="G12" s="6" t="s">
        <v>21</v>
      </c>
      <c r="H12" s="5"/>
      <c r="I12" s="5"/>
      <c r="J12" s="5"/>
    </row>
    <row r="13" spans="2:10" ht="14.7" x14ac:dyDescent="0.65">
      <c r="G13" s="6" t="s">
        <v>22</v>
      </c>
      <c r="H13" s="5"/>
      <c r="I13" s="5"/>
      <c r="J13" s="5"/>
    </row>
    <row r="14" spans="2:10" ht="14.7" x14ac:dyDescent="0.65">
      <c r="G14" s="6" t="s">
        <v>23</v>
      </c>
      <c r="H14" s="5"/>
      <c r="I14" s="5"/>
      <c r="J14" s="5"/>
    </row>
    <row r="15" spans="2:10" ht="14.7" x14ac:dyDescent="0.65">
      <c r="G15" s="6"/>
      <c r="H15" s="5"/>
      <c r="I15" s="5"/>
      <c r="J15" s="5"/>
    </row>
    <row r="16" spans="2:10" ht="14.7" x14ac:dyDescent="0.65">
      <c r="G16" s="6" t="s">
        <v>58</v>
      </c>
      <c r="H16" s="5"/>
      <c r="I16" s="5"/>
      <c r="J16" s="5"/>
    </row>
    <row r="17" spans="7:10" ht="14.7" x14ac:dyDescent="0.65">
      <c r="H17" s="5"/>
      <c r="I17" s="5"/>
      <c r="J17" s="5"/>
    </row>
    <row r="18" spans="7:10" ht="14.7" x14ac:dyDescent="0.65">
      <c r="H18" s="5"/>
      <c r="I18" s="5"/>
      <c r="J18" s="5"/>
    </row>
    <row r="19" spans="7:10" ht="14.7" x14ac:dyDescent="0.65">
      <c r="H19" s="5"/>
      <c r="I19" s="5"/>
      <c r="J19" s="5"/>
    </row>
    <row r="20" spans="7:10" x14ac:dyDescent="0.5">
      <c r="G20" s="3"/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30"/>
  <sheetViews>
    <sheetView showGridLines="0" zoomScaleNormal="100" workbookViewId="0">
      <selection activeCell="B14" sqref="B14"/>
    </sheetView>
  </sheetViews>
  <sheetFormatPr defaultColWidth="9.15625" defaultRowHeight="12.9" x14ac:dyDescent="0.5"/>
  <cols>
    <col min="1" max="1" width="9.15625" style="1"/>
    <col min="2" max="2" width="23.68359375" style="1" customWidth="1"/>
    <col min="3" max="3" width="34.3671875" style="1" bestFit="1" customWidth="1"/>
    <col min="4" max="4" width="16.41796875" style="2" bestFit="1" customWidth="1"/>
    <col min="5" max="7" width="9.15625" style="1"/>
    <col min="8" max="8" width="10.89453125" style="1" customWidth="1"/>
    <col min="9" max="9" width="11.47265625" style="1" customWidth="1"/>
    <col min="10" max="10" width="12.1015625" style="1" customWidth="1"/>
    <col min="11" max="16384" width="9.15625" style="1"/>
  </cols>
  <sheetData>
    <row r="2" spans="2:10" ht="14.7" customHeight="1" x14ac:dyDescent="0.65">
      <c r="B2" s="13" t="s">
        <v>55</v>
      </c>
      <c r="C2" s="4"/>
      <c r="G2" s="36" t="s">
        <v>25</v>
      </c>
      <c r="H2" s="36"/>
      <c r="I2" s="36"/>
      <c r="J2" s="36"/>
    </row>
    <row r="3" spans="2:10" ht="14.7" customHeight="1" x14ac:dyDescent="0.5">
      <c r="G3" s="36"/>
      <c r="H3" s="36"/>
      <c r="I3" s="36"/>
      <c r="J3" s="36"/>
    </row>
    <row r="4" spans="2:10" ht="14.7" x14ac:dyDescent="0.65">
      <c r="B4" s="17" t="s">
        <v>68</v>
      </c>
      <c r="C4" s="17" t="s">
        <v>69</v>
      </c>
      <c r="D4" s="18" t="s">
        <v>70</v>
      </c>
      <c r="G4" s="36"/>
      <c r="H4" s="36"/>
      <c r="I4" s="36"/>
      <c r="J4" s="36"/>
    </row>
    <row r="5" spans="2:10" ht="14.7" x14ac:dyDescent="0.65">
      <c r="B5" s="32" t="s">
        <v>10</v>
      </c>
      <c r="C5" s="32" t="str">
        <f>VLOOKUP(B5,'Financial info'!$B:$C,2,FALSE)</f>
        <v>Dövriyyə Kapitalı</v>
      </c>
      <c r="D5" s="34">
        <f>D6-D7</f>
        <v>-55929</v>
      </c>
      <c r="G5" s="5"/>
      <c r="H5" s="5"/>
      <c r="I5" s="5"/>
      <c r="J5" s="5"/>
    </row>
    <row r="6" spans="2:10" ht="14.7" x14ac:dyDescent="0.65">
      <c r="B6" s="33" t="s">
        <v>16</v>
      </c>
      <c r="C6" s="33" t="str">
        <f>VLOOKUP(B6,'Financial info'!$B:$C,2,FALSE)</f>
        <v>Qısamüddətli Aktivlər</v>
      </c>
      <c r="D6" s="34">
        <f>'Financial info'!D4</f>
        <v>94177</v>
      </c>
      <c r="G6" s="31" t="s">
        <v>64</v>
      </c>
      <c r="H6" s="10" t="s">
        <v>67</v>
      </c>
      <c r="I6" s="10" t="s">
        <v>65</v>
      </c>
      <c r="J6" s="10" t="s">
        <v>66</v>
      </c>
    </row>
    <row r="7" spans="2:10" ht="14.7" x14ac:dyDescent="0.65">
      <c r="B7" s="33" t="s">
        <v>17</v>
      </c>
      <c r="C7" s="33" t="str">
        <f>VLOOKUP(B7,'Financial info'!$B:$C,2,FALSE)</f>
        <v>Qısamüddətli Öhdəliklər</v>
      </c>
      <c r="D7" s="34">
        <f>'Financial info'!D5</f>
        <v>150106</v>
      </c>
      <c r="G7" s="7" t="s">
        <v>33</v>
      </c>
      <c r="H7" s="9">
        <f>D9/D8</f>
        <v>0.63659965500799376</v>
      </c>
      <c r="I7" s="35">
        <v>5.5279999999999996</v>
      </c>
      <c r="J7" s="9">
        <f>H7*I7</f>
        <v>3.5191228928841891</v>
      </c>
    </row>
    <row r="8" spans="2:10" ht="14.7" x14ac:dyDescent="0.65">
      <c r="B8" s="32" t="s">
        <v>11</v>
      </c>
      <c r="C8" s="32" t="str">
        <f>VLOOKUP(B8,'Financial info'!$B:$C,2,FALSE)</f>
        <v>Cəmi Aktivlər</v>
      </c>
      <c r="D8" s="34">
        <f>'Financial info'!D6</f>
        <v>570448</v>
      </c>
      <c r="G8" s="7" t="s">
        <v>34</v>
      </c>
      <c r="H8" s="9">
        <f>D16/D8</f>
        <v>0.79689822735814653</v>
      </c>
      <c r="I8" s="35">
        <v>0.21199999999999999</v>
      </c>
      <c r="J8" s="9">
        <f t="shared" ref="J8:J11" si="0">H8*I8</f>
        <v>0.16894242419992705</v>
      </c>
    </row>
    <row r="9" spans="2:10" ht="14.7" x14ac:dyDescent="0.65">
      <c r="B9" s="32" t="s">
        <v>12</v>
      </c>
      <c r="C9" s="32" t="str">
        <f>VLOOKUP(B9,'Financial info'!$B:$C,2,FALSE)</f>
        <v>Bölüşdürülməmiş Mənfəət</v>
      </c>
      <c r="D9" s="34">
        <f>'Financial info'!D7</f>
        <v>363147</v>
      </c>
      <c r="G9" s="7" t="s">
        <v>35</v>
      </c>
      <c r="H9" s="9">
        <f>D10/D12</f>
        <v>0.39552399025731255</v>
      </c>
      <c r="I9" s="35">
        <v>7.2999999999999995E-2</v>
      </c>
      <c r="J9" s="9">
        <f t="shared" si="0"/>
        <v>2.8873251288783815E-2</v>
      </c>
    </row>
    <row r="10" spans="2:10" ht="14.7" x14ac:dyDescent="0.65">
      <c r="B10" s="32" t="s">
        <v>24</v>
      </c>
      <c r="C10" s="32" t="str">
        <f>VLOOKUP(B10,'Financial info'!$B:$C,2,FALSE)</f>
        <v>Mənfəət Vergisindən Əvvəl Mənfəət</v>
      </c>
      <c r="D10" s="34">
        <f>'Financial info'!D9</f>
        <v>160277</v>
      </c>
      <c r="G10" s="7" t="s">
        <v>36</v>
      </c>
      <c r="H10" s="9">
        <f>D13/D14</f>
        <v>0.15998571610146409</v>
      </c>
      <c r="I10" s="35">
        <v>1.27</v>
      </c>
      <c r="J10" s="9">
        <f t="shared" si="0"/>
        <v>0.20318185944885939</v>
      </c>
    </row>
    <row r="11" spans="2:10" ht="14.7" x14ac:dyDescent="0.65">
      <c r="B11" s="32" t="s">
        <v>13</v>
      </c>
      <c r="C11" s="32" t="str">
        <f>VLOOKUP(B11,'Financial info'!$B:$C,2,FALSE)</f>
        <v>Mənfəət Vergisi Və Faizlərdən Əvvəl Mənfəət</v>
      </c>
      <c r="D11" s="34">
        <f>'Financial info'!D8</f>
        <v>160278</v>
      </c>
      <c r="G11" s="7" t="s">
        <v>37</v>
      </c>
      <c r="H11" s="9">
        <f>D14/D8</f>
        <v>0.2896337615347937</v>
      </c>
      <c r="I11" s="35">
        <v>-0.12</v>
      </c>
      <c r="J11" s="9">
        <f t="shared" si="0"/>
        <v>-3.4756051384175243E-2</v>
      </c>
    </row>
    <row r="12" spans="2:10" ht="14.7" x14ac:dyDescent="0.65">
      <c r="B12" s="32" t="s">
        <v>42</v>
      </c>
      <c r="C12" s="32" t="str">
        <f>VLOOKUP(B12,'Financial info'!$B:$C,2,FALSE)</f>
        <v>Cəmi Kapital</v>
      </c>
      <c r="D12" s="34">
        <f>'Financial info'!D15</f>
        <v>405227</v>
      </c>
      <c r="G12" s="7" t="s">
        <v>38</v>
      </c>
      <c r="H12" s="9">
        <f>D7/D8</f>
        <v>0.263137043166073</v>
      </c>
      <c r="I12" s="35">
        <v>2.335</v>
      </c>
      <c r="J12" s="9">
        <f t="shared" ref="J12:J15" si="1">H12*I12</f>
        <v>0.61442499579278043</v>
      </c>
    </row>
    <row r="13" spans="2:10" ht="14.7" x14ac:dyDescent="0.65">
      <c r="B13" s="32" t="s">
        <v>43</v>
      </c>
      <c r="C13" s="32" t="str">
        <f>VLOOKUP(B13,'Financial info'!$B:$C,2,FALSE)</f>
        <v>Pul Axınları</v>
      </c>
      <c r="D13" s="34">
        <f>'Financial info'!D16</f>
        <v>26433</v>
      </c>
      <c r="G13" s="7" t="s">
        <v>39</v>
      </c>
      <c r="H13" s="9">
        <f>LOG(D15,10)</f>
        <v>5.5761270300279415</v>
      </c>
      <c r="I13" s="35">
        <v>0.57499999999999996</v>
      </c>
      <c r="J13" s="9">
        <f t="shared" si="1"/>
        <v>3.2062730422660661</v>
      </c>
    </row>
    <row r="14" spans="2:10" ht="14.7" x14ac:dyDescent="0.65">
      <c r="B14" s="32" t="s">
        <v>47</v>
      </c>
      <c r="C14" s="32" t="str">
        <f>VLOOKUP(B14,'Financial info'!$B:$C,2,FALSE)</f>
        <v>Cəmi Öhdəliklər</v>
      </c>
      <c r="D14" s="34">
        <f>'Financial info'!D11</f>
        <v>165221</v>
      </c>
      <c r="G14" s="7" t="s">
        <v>40</v>
      </c>
      <c r="H14" s="9">
        <f>D5/D14</f>
        <v>-0.33851023780270062</v>
      </c>
      <c r="I14" s="35">
        <v>1.083</v>
      </c>
      <c r="J14" s="9">
        <f t="shared" si="1"/>
        <v>-0.36660658754032477</v>
      </c>
    </row>
    <row r="15" spans="2:10" ht="14.7" x14ac:dyDescent="0.65">
      <c r="B15" s="32" t="s">
        <v>48</v>
      </c>
      <c r="C15" s="32" t="str">
        <f>VLOOKUP(B15,'Financial info'!$B:$C,2,FALSE)</f>
        <v>Maddi Aktivlər</v>
      </c>
      <c r="D15" s="34">
        <f>'Financial info'!D13</f>
        <v>376814</v>
      </c>
      <c r="G15" s="7" t="s">
        <v>41</v>
      </c>
      <c r="H15" s="9">
        <f>LOG(D11/D17,10)</f>
        <v>5.2048739145294221</v>
      </c>
      <c r="I15" s="35">
        <v>0.89400000000000002</v>
      </c>
      <c r="J15" s="9">
        <f t="shared" si="1"/>
        <v>4.653157279589303</v>
      </c>
    </row>
    <row r="16" spans="2:10" ht="14.7" x14ac:dyDescent="0.65">
      <c r="B16" s="32" t="s">
        <v>15</v>
      </c>
      <c r="C16" s="32" t="str">
        <f>VLOOKUP(B16,'Financial info'!$B:$C,2,FALSE)</f>
        <v>Satışlar</v>
      </c>
      <c r="D16" s="34">
        <f>'Financial info'!D12</f>
        <v>454589</v>
      </c>
      <c r="G16" s="5"/>
      <c r="H16" s="5"/>
      <c r="I16" s="35">
        <v>-6.0750000000000002</v>
      </c>
      <c r="J16" s="9">
        <f>I16</f>
        <v>-6.0750000000000002</v>
      </c>
    </row>
    <row r="17" spans="2:10" ht="14.7" x14ac:dyDescent="0.65">
      <c r="B17" s="32" t="s">
        <v>46</v>
      </c>
      <c r="C17" s="32" t="str">
        <f>VLOOKUP(B17,'Financial info'!$B:$C,2,FALSE)</f>
        <v>Faiz Borcları</v>
      </c>
      <c r="D17" s="34">
        <f>'Financial info'!D14</f>
        <v>1</v>
      </c>
      <c r="G17" s="5"/>
      <c r="H17" s="5"/>
      <c r="I17" s="10" t="s">
        <v>54</v>
      </c>
      <c r="J17" s="11">
        <f>SUM(J7:J16)</f>
        <v>5.9176131065454092</v>
      </c>
    </row>
    <row r="18" spans="2:10" ht="14.7" x14ac:dyDescent="0.65">
      <c r="G18" s="5"/>
      <c r="H18" s="5"/>
      <c r="I18" s="5"/>
      <c r="J18" s="5"/>
    </row>
    <row r="19" spans="2:10" ht="14.7" x14ac:dyDescent="0.65">
      <c r="G19" s="6" t="s">
        <v>26</v>
      </c>
      <c r="H19" s="5"/>
      <c r="I19" s="5"/>
      <c r="J19" s="5"/>
    </row>
    <row r="20" spans="2:10" ht="14.7" x14ac:dyDescent="0.65">
      <c r="G20" s="6" t="s">
        <v>27</v>
      </c>
      <c r="H20" s="5"/>
      <c r="I20" s="5"/>
      <c r="J20" s="5"/>
    </row>
    <row r="21" spans="2:10" ht="14.7" x14ac:dyDescent="0.65">
      <c r="G21" s="6" t="s">
        <v>28</v>
      </c>
      <c r="H21" s="5"/>
      <c r="I21" s="5"/>
      <c r="J21" s="5"/>
    </row>
    <row r="22" spans="2:10" ht="14.7" x14ac:dyDescent="0.65">
      <c r="G22" s="6" t="s">
        <v>29</v>
      </c>
      <c r="H22" s="5"/>
      <c r="I22" s="5"/>
      <c r="J22" s="5"/>
    </row>
    <row r="23" spans="2:10" ht="14.7" x14ac:dyDescent="0.65">
      <c r="G23" s="6" t="s">
        <v>30</v>
      </c>
      <c r="H23" s="5"/>
      <c r="I23" s="5"/>
      <c r="J23" s="5"/>
    </row>
    <row r="24" spans="2:10" ht="14.7" x14ac:dyDescent="0.65">
      <c r="G24" s="6" t="s">
        <v>31</v>
      </c>
      <c r="H24" s="5"/>
      <c r="I24" s="5"/>
      <c r="J24" s="5"/>
    </row>
    <row r="25" spans="2:10" ht="14.7" x14ac:dyDescent="0.65">
      <c r="G25" s="6" t="s">
        <v>44</v>
      </c>
      <c r="H25" s="5"/>
      <c r="I25" s="5"/>
      <c r="J25" s="5"/>
    </row>
    <row r="26" spans="2:10" ht="14.7" x14ac:dyDescent="0.65">
      <c r="G26" s="6" t="s">
        <v>32</v>
      </c>
      <c r="H26" s="5"/>
      <c r="I26" s="5"/>
      <c r="J26" s="5"/>
    </row>
    <row r="27" spans="2:10" ht="14.7" x14ac:dyDescent="0.65">
      <c r="G27" s="6" t="s">
        <v>45</v>
      </c>
      <c r="H27" s="5"/>
      <c r="I27" s="5"/>
      <c r="J27" s="5"/>
    </row>
    <row r="30" spans="2:10" x14ac:dyDescent="0.5">
      <c r="G30" s="3" t="s">
        <v>57</v>
      </c>
    </row>
  </sheetData>
  <mergeCells count="1">
    <mergeCell ref="G2:J4"/>
  </mergeCells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2:D16"/>
  <sheetViews>
    <sheetView showGridLines="0" workbookViewId="0">
      <selection activeCell="B21" sqref="B21"/>
    </sheetView>
  </sheetViews>
  <sheetFormatPr defaultColWidth="9.15625" defaultRowHeight="14.7" x14ac:dyDescent="0.65"/>
  <cols>
    <col min="1" max="1" width="9.15625" style="15"/>
    <col min="2" max="2" width="24.578125" style="15" customWidth="1"/>
    <col min="3" max="3" width="33.89453125" style="15" bestFit="1" customWidth="1"/>
    <col min="4" max="4" width="16.41796875" style="15" bestFit="1" customWidth="1"/>
    <col min="5" max="16384" width="9.15625" style="15"/>
  </cols>
  <sheetData>
    <row r="2" spans="2:4" x14ac:dyDescent="0.65">
      <c r="B2" s="24" t="s">
        <v>68</v>
      </c>
      <c r="C2" s="24" t="s">
        <v>69</v>
      </c>
      <c r="D2" s="25" t="s">
        <v>70</v>
      </c>
    </row>
    <row r="3" spans="2:4" x14ac:dyDescent="0.65">
      <c r="B3" s="26" t="s">
        <v>10</v>
      </c>
      <c r="C3" s="26" t="s">
        <v>84</v>
      </c>
      <c r="D3" s="27">
        <f>D4-D5</f>
        <v>-55929</v>
      </c>
    </row>
    <row r="4" spans="2:4" x14ac:dyDescent="0.65">
      <c r="B4" s="28" t="s">
        <v>16</v>
      </c>
      <c r="C4" s="28" t="s">
        <v>79</v>
      </c>
      <c r="D4" s="29">
        <v>94177</v>
      </c>
    </row>
    <row r="5" spans="2:4" x14ac:dyDescent="0.65">
      <c r="B5" s="28" t="s">
        <v>17</v>
      </c>
      <c r="C5" s="28" t="s">
        <v>80</v>
      </c>
      <c r="D5" s="29">
        <v>150106</v>
      </c>
    </row>
    <row r="6" spans="2:4" x14ac:dyDescent="0.65">
      <c r="B6" s="26" t="s">
        <v>11</v>
      </c>
      <c r="C6" s="26" t="s">
        <v>71</v>
      </c>
      <c r="D6" s="29">
        <v>570448</v>
      </c>
    </row>
    <row r="7" spans="2:4" x14ac:dyDescent="0.65">
      <c r="B7" s="26" t="s">
        <v>12</v>
      </c>
      <c r="C7" s="26" t="s">
        <v>72</v>
      </c>
      <c r="D7" s="29">
        <v>363147</v>
      </c>
    </row>
    <row r="8" spans="2:4" x14ac:dyDescent="0.65">
      <c r="B8" s="26" t="s">
        <v>13</v>
      </c>
      <c r="C8" s="26" t="s">
        <v>81</v>
      </c>
      <c r="D8" s="29">
        <v>160278</v>
      </c>
    </row>
    <row r="9" spans="2:4" x14ac:dyDescent="0.65">
      <c r="B9" s="26" t="s">
        <v>24</v>
      </c>
      <c r="C9" s="26" t="s">
        <v>82</v>
      </c>
      <c r="D9" s="29">
        <v>160277</v>
      </c>
    </row>
    <row r="10" spans="2:4" x14ac:dyDescent="0.65">
      <c r="B10" s="26" t="s">
        <v>14</v>
      </c>
      <c r="C10" s="26" t="s">
        <v>83</v>
      </c>
      <c r="D10" s="29">
        <v>0</v>
      </c>
    </row>
    <row r="11" spans="2:4" x14ac:dyDescent="0.65">
      <c r="B11" s="26" t="s">
        <v>47</v>
      </c>
      <c r="C11" s="26" t="s">
        <v>73</v>
      </c>
      <c r="D11" s="29">
        <v>165221</v>
      </c>
    </row>
    <row r="12" spans="2:4" x14ac:dyDescent="0.65">
      <c r="B12" s="26" t="s">
        <v>15</v>
      </c>
      <c r="C12" s="26" t="s">
        <v>74</v>
      </c>
      <c r="D12" s="29">
        <v>454589</v>
      </c>
    </row>
    <row r="13" spans="2:4" x14ac:dyDescent="0.65">
      <c r="B13" s="26" t="s">
        <v>48</v>
      </c>
      <c r="C13" s="26" t="s">
        <v>75</v>
      </c>
      <c r="D13" s="29">
        <v>376814</v>
      </c>
    </row>
    <row r="14" spans="2:4" x14ac:dyDescent="0.65">
      <c r="B14" s="26" t="s">
        <v>46</v>
      </c>
      <c r="C14" s="26" t="s">
        <v>76</v>
      </c>
      <c r="D14" s="27">
        <f>D8-D9</f>
        <v>1</v>
      </c>
    </row>
    <row r="15" spans="2:4" x14ac:dyDescent="0.65">
      <c r="B15" s="26" t="s">
        <v>42</v>
      </c>
      <c r="C15" s="26" t="s">
        <v>77</v>
      </c>
      <c r="D15" s="27">
        <f>D6-D11</f>
        <v>405227</v>
      </c>
    </row>
    <row r="16" spans="2:4" x14ac:dyDescent="0.65">
      <c r="B16" s="26" t="s">
        <v>43</v>
      </c>
      <c r="C16" s="26" t="s">
        <v>78</v>
      </c>
      <c r="D16" s="29">
        <v>26433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Overall Analysis</vt:lpstr>
      <vt:lpstr>1 - Altman</vt:lpstr>
      <vt:lpstr>2 - Springate</vt:lpstr>
      <vt:lpstr>3 - Fulmer</vt:lpstr>
      <vt:lpstr>Financial info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Ekhalilov</dc:creator>
  <cp:lastModifiedBy>HP</cp:lastModifiedBy>
  <dcterms:created xsi:type="dcterms:W3CDTF">2013-05-23T07:08:21Z</dcterms:created>
  <dcterms:modified xsi:type="dcterms:W3CDTF">2019-09-11T14:58:31Z</dcterms:modified>
</cp:coreProperties>
</file>